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4\"/>
    </mc:Choice>
  </mc:AlternateContent>
  <xr:revisionPtr revIDLastSave="0" documentId="13_ncr:1_{B3313ABA-4790-40A2-8663-0F027B95F637}" xr6:coauthVersionLast="44" xr6:coauthVersionMax="44" xr10:uidLastSave="{00000000-0000-0000-0000-000000000000}"/>
  <bookViews>
    <workbookView xWindow="28680" yWindow="1995" windowWidth="25440" windowHeight="15390" xr2:uid="{00000000-000D-0000-FFFF-FFFF00000000}"/>
  </bookViews>
  <sheets>
    <sheet name="Calibration" sheetId="8" r:id="rId1"/>
    <sheet name="0.075 Set 4_2" sheetId="1" r:id="rId2"/>
    <sheet name="0.075 Set 4_3" sheetId="9" r:id="rId3"/>
    <sheet name="0.075 Set 4_5" sheetId="10" r:id="rId4"/>
    <sheet name="0.075 Set 4_7" sheetId="11" r:id="rId5"/>
    <sheet name="0.075 Set 4_9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" i="8" l="1"/>
  <c r="D23" i="8"/>
  <c r="B24" i="8"/>
  <c r="B23" i="8"/>
  <c r="D16" i="12" l="1"/>
  <c r="B16" i="12"/>
  <c r="G10" i="12"/>
  <c r="J10" i="12" s="1"/>
  <c r="D10" i="12"/>
  <c r="G9" i="12"/>
  <c r="J9" i="12" s="1"/>
  <c r="D9" i="12"/>
  <c r="M9" i="12" s="1"/>
  <c r="D16" i="11"/>
  <c r="B16" i="11"/>
  <c r="G10" i="11"/>
  <c r="J10" i="11" s="1"/>
  <c r="D10" i="11"/>
  <c r="E10" i="11" s="1"/>
  <c r="G9" i="11"/>
  <c r="J9" i="11" s="1"/>
  <c r="D9" i="11"/>
  <c r="M9" i="11" s="1"/>
  <c r="D16" i="10"/>
  <c r="B16" i="10"/>
  <c r="G10" i="10"/>
  <c r="J10" i="10" s="1"/>
  <c r="D10" i="10"/>
  <c r="E10" i="10" s="1"/>
  <c r="G9" i="10"/>
  <c r="J9" i="10" s="1"/>
  <c r="D9" i="10"/>
  <c r="E9" i="10" s="1"/>
  <c r="D16" i="9"/>
  <c r="B16" i="9"/>
  <c r="E16" i="9" s="1"/>
  <c r="G10" i="9"/>
  <c r="J10" i="9" s="1"/>
  <c r="D10" i="9"/>
  <c r="G9" i="9"/>
  <c r="J9" i="9" s="1"/>
  <c r="D9" i="9"/>
  <c r="E9" i="9" s="1"/>
  <c r="D10" i="1"/>
  <c r="E10" i="1" s="1"/>
  <c r="D16" i="1"/>
  <c r="D9" i="1"/>
  <c r="B16" i="1"/>
  <c r="G10" i="1"/>
  <c r="J10" i="1" s="1"/>
  <c r="G9" i="1"/>
  <c r="J9" i="1" s="1"/>
  <c r="M9" i="1"/>
  <c r="E16" i="12" l="1"/>
  <c r="E9" i="12"/>
  <c r="E10" i="12"/>
  <c r="E16" i="11"/>
  <c r="E9" i="11"/>
  <c r="E16" i="10"/>
  <c r="E17" i="10" s="1"/>
  <c r="E21" i="10" s="1"/>
  <c r="F9" i="10"/>
  <c r="I9" i="10" s="1"/>
  <c r="K9" i="10" s="1"/>
  <c r="M10" i="10" s="1"/>
  <c r="F10" i="10"/>
  <c r="I10" i="10" s="1"/>
  <c r="K10" i="10" s="1"/>
  <c r="M9" i="10"/>
  <c r="F9" i="9"/>
  <c r="I9" i="9" s="1"/>
  <c r="K9" i="9" s="1"/>
  <c r="M10" i="9" s="1"/>
  <c r="E10" i="9"/>
  <c r="E17" i="9" s="1"/>
  <c r="E21" i="9" s="1"/>
  <c r="M9" i="9"/>
  <c r="E16" i="1"/>
  <c r="E9" i="1"/>
  <c r="F10" i="12" l="1"/>
  <c r="I10" i="12" s="1"/>
  <c r="K10" i="12" s="1"/>
  <c r="F9" i="12"/>
  <c r="I9" i="12" s="1"/>
  <c r="K9" i="12" s="1"/>
  <c r="M10" i="12" s="1"/>
  <c r="E17" i="12"/>
  <c r="E21" i="12" s="1"/>
  <c r="F9" i="11"/>
  <c r="I9" i="11" s="1"/>
  <c r="K9" i="11" s="1"/>
  <c r="M10" i="11" s="1"/>
  <c r="E17" i="11"/>
  <c r="E21" i="11" s="1"/>
  <c r="F10" i="11"/>
  <c r="I10" i="11" s="1"/>
  <c r="K10" i="11" s="1"/>
  <c r="M16" i="10"/>
  <c r="M15" i="10"/>
  <c r="M16" i="9"/>
  <c r="M15" i="9"/>
  <c r="F10" i="9"/>
  <c r="I10" i="9" s="1"/>
  <c r="K10" i="9" s="1"/>
  <c r="F10" i="1"/>
  <c r="I10" i="1" s="1"/>
  <c r="K10" i="1" s="1"/>
  <c r="F9" i="1"/>
  <c r="I9" i="1" s="1"/>
  <c r="K9" i="1" s="1"/>
  <c r="M10" i="1" s="1"/>
  <c r="E17" i="1"/>
  <c r="E21" i="1" s="1"/>
  <c r="M15" i="12" l="1"/>
  <c r="M16" i="12"/>
  <c r="M16" i="11"/>
  <c r="M15" i="11"/>
  <c r="M15" i="1"/>
  <c r="M16" i="1"/>
</calcChain>
</file>

<file path=xl/sharedStrings.xml><?xml version="1.0" encoding="utf-8"?>
<sst xmlns="http://schemas.openxmlformats.org/spreadsheetml/2006/main" count="160" uniqueCount="38">
  <si>
    <t>Calibration</t>
  </si>
  <si>
    <t>Permeate</t>
  </si>
  <si>
    <t>Feed left</t>
  </si>
  <si>
    <t>Sample</t>
  </si>
  <si>
    <t>Volume (mL)</t>
  </si>
  <si>
    <t>Abs.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</si>
  <si>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</si>
  <si>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</si>
  <si>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</si>
  <si>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</si>
  <si>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</si>
  <si>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</si>
  <si>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</si>
  <si>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Abs</t>
  </si>
  <si>
    <t>Conc. (g/L)</t>
  </si>
  <si>
    <t>Conc.=0.0265*Abs.+0.0002</t>
  </si>
  <si>
    <t>Feed Concentration</t>
  </si>
  <si>
    <t>0.01 mg/mL</t>
  </si>
  <si>
    <t>Feed Volume</t>
  </si>
  <si>
    <t>100 mL</t>
  </si>
  <si>
    <t>Dead Volume</t>
  </si>
  <si>
    <t>1 mL</t>
  </si>
  <si>
    <t>Conc. (mg/mL)</t>
  </si>
  <si>
    <t>Dye amount (mg)</t>
  </si>
  <si>
    <t>Sum of permeated dye (mg)</t>
  </si>
  <si>
    <t>Sum of permeated volume (mL)</t>
  </si>
  <si>
    <t>Dye left in feed (mg)</t>
  </si>
  <si>
    <t>Volume left in feed (mL)</t>
  </si>
  <si>
    <t>Dye conc in feed (mg/mL)</t>
  </si>
  <si>
    <t>Dye rejection</t>
  </si>
  <si>
    <t>mass balance including desorption</t>
  </si>
  <si>
    <t>Dye Rejection</t>
  </si>
  <si>
    <t>Mass Balance</t>
  </si>
  <si>
    <t>set4_2</t>
  </si>
  <si>
    <t>set4_3</t>
  </si>
  <si>
    <t>set4_5</t>
  </si>
  <si>
    <t>set4_7</t>
  </si>
  <si>
    <t>set4_9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</si>
</sst>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0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</a:t>
            </a:r>
            <a:r>
              <a:rPr lang="en-GB" baseline="0"/>
              <a:t> for Direct Red (MW 813)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263342082239726E-2"/>
                  <c:y val="-3.35462233887430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Calibration!$A$4:$A$10</c:f>
              <c:numCache>
                <c:formatCode>General</c:formatCode>
                <c:ptCount val="7"/>
                <c:pt idx="0">
                  <c:v>0.75039999999999996</c:v>
                </c:pt>
                <c:pt idx="1">
                  <c:v>0.3614</c:v>
                </c:pt>
                <c:pt idx="2">
                  <c:v>0.27329999999999999</c:v>
                </c:pt>
                <c:pt idx="3">
                  <c:v>0.18179999999999999</c:v>
                </c:pt>
                <c:pt idx="4">
                  <c:v>8.9099999999999999E-2</c:v>
                </c:pt>
                <c:pt idx="5">
                  <c:v>2.5700000000000001E-2</c:v>
                </c:pt>
                <c:pt idx="6">
                  <c:v>1.7899999999999999E-2</c:v>
                </c:pt>
              </c:numCache>
            </c:numRef>
          </c:xVal>
          <c:yVal>
            <c:numRef>
              <c:f>Calibration!$B$4:$B$10</c:f>
              <c:numCache>
                <c:formatCode>General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7.4999999999999997E-3</c:v>
                </c:pt>
                <c:pt idx="3">
                  <c:v>5.0000000000000001E-3</c:v>
                </c:pt>
                <c:pt idx="4">
                  <c:v>2.5000000000000001E-3</c:v>
                </c:pt>
                <c:pt idx="5">
                  <c:v>1E-3</c:v>
                </c:pt>
                <c:pt idx="6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E-469F-A6B1-A3AFE2709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382576"/>
        <c:axId val="857388808"/>
      </c:scatterChart>
      <c:valAx>
        <c:axId val="8573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8808"/>
        <c:crosses val="autoZero"/>
        <c:crossBetween val="midCat"/>
      </c:valAx>
      <c:valAx>
        <c:axId val="85738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47625</xdr:rowOff>
    </xdr:from>
    <xdr:to>
      <xdr:col>8</xdr:col>
      <xdr:colOff>847725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4"/>
  <sheetViews>
    <sheetView tabSelected="1" workbookViewId="0">
      <selection activeCell="D23" sqref="D23:D24"/>
    </sheetView>
  </sheetViews>
  <sheetFormatPr defaultRowHeight="15" x14ac:dyDescent="0.25"/>
  <cols>
    <col min="1" max="1" width="19.28515625" bestFit="1" customWidth="1"/>
    <col min="2" max="2" width="13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3" x14ac:dyDescent="0.25">
      <c r="A1" s="1" t="s">
        <v>0</v>
      </c>
      <c r="C1" t="s">
        <v>15</v>
      </c>
    </row>
    <row r="3" spans="1:3" x14ac:dyDescent="0.25">
      <c r="A3" t="s">
        <v>13</v>
      </c>
      <c r="B3" t="s">
        <v>14</v>
      </c>
    </row>
    <row r="4" spans="1:3" x14ac:dyDescent="0.25">
      <c r="A4">
        <v>0.75039999999999996</v>
      </c>
      <c r="B4">
        <v>0.02</v>
      </c>
    </row>
    <row r="5" spans="1:3" x14ac:dyDescent="0.25">
      <c r="A5">
        <v>0.3614</v>
      </c>
      <c r="B5">
        <v>0.01</v>
      </c>
    </row>
    <row r="6" spans="1:3" x14ac:dyDescent="0.25">
      <c r="A6">
        <v>0.27329999999999999</v>
      </c>
      <c r="B6">
        <v>7.4999999999999997E-3</v>
      </c>
    </row>
    <row r="7" spans="1:3" x14ac:dyDescent="0.25">
      <c r="A7">
        <v>0.18179999999999999</v>
      </c>
      <c r="B7">
        <v>5.0000000000000001E-3</v>
      </c>
    </row>
    <row r="8" spans="1:3" x14ac:dyDescent="0.25">
      <c r="A8">
        <v>8.9099999999999999E-2</v>
      </c>
      <c r="B8">
        <v>2.5000000000000001E-3</v>
      </c>
    </row>
    <row r="9" spans="1:3" x14ac:dyDescent="0.25">
      <c r="A9">
        <v>2.5700000000000001E-2</v>
      </c>
      <c r="B9">
        <v>1E-3</v>
      </c>
    </row>
    <row r="10" spans="1:3" x14ac:dyDescent="0.25">
      <c r="A10">
        <v>1.7899999999999999E-2</v>
      </c>
      <c r="B10">
        <v>5.0000000000000001E-4</v>
      </c>
    </row>
    <row r="17" spans="1:4" x14ac:dyDescent="0.25">
      <c r="A17" s="1" t="s">
        <v>3</v>
      </c>
      <c r="B17" s="1" t="s">
        <v>31</v>
      </c>
      <c r="C17" s="1" t="s">
        <v>10</v>
      </c>
      <c r="D17" s="1" t="s">
        <v>32</v>
      </c>
    </row>
    <row r="18" spans="1:4" x14ac:dyDescent="0.25">
      <c r="A18" t="s">
        <v>33</v>
      </c>
      <c r="B18" s="6">
        <v>0.93607406196444121</v>
      </c>
      <c r="C18" s="6">
        <v>3.4387929351711075E-2</v>
      </c>
      <c r="D18" s="6">
        <v>0.93950620000000007</v>
      </c>
    </row>
    <row r="19" spans="1:4" x14ac:dyDescent="0.25">
      <c r="A19" t="s">
        <v>34</v>
      </c>
      <c r="B19" s="6">
        <v>0.94202217652801956</v>
      </c>
      <c r="C19" s="6">
        <v>3.0098457599667134E-2</v>
      </c>
      <c r="D19" s="6">
        <v>0.95304504999999995</v>
      </c>
    </row>
    <row r="20" spans="1:4" x14ac:dyDescent="0.25">
      <c r="A20" t="s">
        <v>35</v>
      </c>
      <c r="B20" s="6">
        <v>0.97201519508594436</v>
      </c>
      <c r="C20" s="6">
        <v>1.4498447946206601E-3</v>
      </c>
      <c r="D20" s="6">
        <v>0.93989840000000002</v>
      </c>
    </row>
    <row r="21" spans="1:4" x14ac:dyDescent="0.25">
      <c r="A21" t="s">
        <v>36</v>
      </c>
      <c r="B21" s="6">
        <v>0.96040518559760202</v>
      </c>
      <c r="C21" s="6">
        <v>1.1221522142784561E-2</v>
      </c>
      <c r="D21" s="6">
        <v>0.94155730000000015</v>
      </c>
    </row>
    <row r="22" spans="1:4" x14ac:dyDescent="0.25">
      <c r="A22" t="s">
        <v>37</v>
      </c>
      <c r="B22" s="6">
        <v>0.90530488478762494</v>
      </c>
      <c r="C22" s="6">
        <v>6.3660986445128312E-2</v>
      </c>
      <c r="D22" s="6">
        <v>1.0167510500000001</v>
      </c>
    </row>
    <row r="23" spans="1:4" x14ac:dyDescent="0.25">
      <c r="A23" t="s">
        <v>8</v>
      </c>
      <c r="B23" s="6">
        <f>AVERAGE(B18:B21)</f>
        <v>0.95262915479400179</v>
      </c>
      <c r="D23" s="6">
        <f>AVERAGE(D18:D21)</f>
        <v>0.9435017375000001</v>
      </c>
    </row>
    <row r="24" spans="1:4" x14ac:dyDescent="0.25">
      <c r="A24" t="s">
        <v>10</v>
      </c>
      <c r="B24" s="6">
        <f>STDEV(B18:B21)</f>
        <v>1.6561645447536789E-2</v>
      </c>
      <c r="D24" s="6">
        <f>STDEV(D18:D21)</f>
        <v>6.4240177385826262E-3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M16" sqref="M1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6.42578125" bestFit="1" customWidth="1"/>
    <col min="6" max="6" width="26.28515625" bestFit="1" customWidth="1"/>
    <col min="7" max="7" width="29.7109375" bestFit="1" customWidth="1"/>
    <col min="8" max="8" width="13.140625" customWidth="1"/>
    <col min="9" max="9" width="19.5703125" bestFit="1" customWidth="1"/>
    <col min="10" max="10" width="23.140625" bestFit="1" customWidth="1"/>
    <col min="11" max="11" width="24" bestFit="1" customWidth="1"/>
    <col min="13" max="13" width="12.855468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5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7.4000000000000003E-3</v>
      </c>
      <c r="D9">
        <f>0.0265*C9+0.0002</f>
        <v>3.9610000000000003E-4</v>
      </c>
      <c r="E9">
        <f>B9*D9</f>
        <v>3.9610000000000001E-3</v>
      </c>
      <c r="F9">
        <f>SUM(E9)</f>
        <v>3.9610000000000001E-3</v>
      </c>
      <c r="G9">
        <f>SUM(B9)</f>
        <v>10</v>
      </c>
      <c r="I9">
        <f>0.01*100-F9</f>
        <v>0.99603900000000001</v>
      </c>
      <c r="J9">
        <f>101-G9</f>
        <v>91</v>
      </c>
      <c r="K9">
        <f>I9/J9</f>
        <v>1.0945483516483516E-2</v>
      </c>
      <c r="M9" s="3">
        <f>1-D9/0.01</f>
        <v>0.96038999999999997</v>
      </c>
    </row>
    <row r="10" spans="1:13" x14ac:dyDescent="0.25">
      <c r="A10" t="s">
        <v>7</v>
      </c>
      <c r="B10">
        <v>10</v>
      </c>
      <c r="C10">
        <v>2.8899999999999999E-2</v>
      </c>
      <c r="D10">
        <f t="shared" ref="D10:D16" si="0">0.0265*C10+0.0002</f>
        <v>9.6584999999999998E-4</v>
      </c>
      <c r="E10">
        <f>B10*D10</f>
        <v>9.6585000000000004E-3</v>
      </c>
      <c r="F10">
        <f>SUM(E9:E10)</f>
        <v>1.36195E-2</v>
      </c>
      <c r="G10">
        <f>SUM(B9:B10)</f>
        <v>20</v>
      </c>
      <c r="I10">
        <f>0.01*100-F10</f>
        <v>0.98638049999999999</v>
      </c>
      <c r="J10">
        <f t="shared" ref="J10" si="1">101-G10</f>
        <v>81</v>
      </c>
      <c r="K10">
        <f t="shared" ref="K10" si="2">I10/J10</f>
        <v>1.2177537037037037E-2</v>
      </c>
      <c r="M10" s="3">
        <f>1-D10/K9</f>
        <v>0.91175812392888234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0.93607406196444121</v>
      </c>
    </row>
    <row r="16" spans="1:13" x14ac:dyDescent="0.25">
      <c r="A16" t="s">
        <v>9</v>
      </c>
      <c r="B16">
        <f>101-B9-B10-B11-B12-B13-B14</f>
        <v>81</v>
      </c>
      <c r="C16">
        <v>0.42380000000000001</v>
      </c>
      <c r="D16">
        <f t="shared" si="0"/>
        <v>1.14307E-2</v>
      </c>
      <c r="E16">
        <f>B16*D16</f>
        <v>0.92588670000000006</v>
      </c>
      <c r="L16" s="4" t="s">
        <v>10</v>
      </c>
      <c r="M16" s="3">
        <f>STDEV(M9:M14)</f>
        <v>3.4387929351711075E-2</v>
      </c>
    </row>
    <row r="17" spans="1:5" x14ac:dyDescent="0.25">
      <c r="D17" s="2" t="s">
        <v>11</v>
      </c>
      <c r="E17">
        <f>SUM(E9:E16)</f>
        <v>0.93950620000000007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0.93950620000000007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"/>
  <sheetViews>
    <sheetView workbookViewId="0">
      <selection activeCell="M16" sqref="M1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6.42578125" bestFit="1" customWidth="1"/>
    <col min="6" max="6" width="26.28515625" bestFit="1" customWidth="1"/>
    <col min="7" max="7" width="29.7109375" bestFit="1" customWidth="1"/>
    <col min="8" max="8" width="13.140625" customWidth="1"/>
    <col min="9" max="9" width="19.5703125" bestFit="1" customWidth="1"/>
    <col min="10" max="10" width="23.140625" bestFit="1" customWidth="1"/>
    <col min="11" max="11" width="24" bestFit="1" customWidth="1"/>
    <col min="13" max="13" width="12.855468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5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6.3E-3</v>
      </c>
      <c r="D9">
        <f>0.0265*C9+0.0002</f>
        <v>3.6695E-4</v>
      </c>
      <c r="E9">
        <f>B9*D9</f>
        <v>3.6695E-3</v>
      </c>
      <c r="F9">
        <f>SUM(E9)</f>
        <v>3.6695E-3</v>
      </c>
      <c r="G9">
        <f>SUM(B9)</f>
        <v>10</v>
      </c>
      <c r="I9">
        <f>0.01*100-F9</f>
        <v>0.99633050000000001</v>
      </c>
      <c r="J9">
        <f>101-G9</f>
        <v>91</v>
      </c>
      <c r="K9">
        <f>I9/J9</f>
        <v>1.0948686813186814E-2</v>
      </c>
      <c r="M9" s="3">
        <f>1-D9/0.01</f>
        <v>0.96330499999999997</v>
      </c>
    </row>
    <row r="10" spans="1:13" x14ac:dyDescent="0.25">
      <c r="A10" t="s">
        <v>7</v>
      </c>
      <c r="B10">
        <v>10</v>
      </c>
      <c r="C10">
        <v>2.52E-2</v>
      </c>
      <c r="D10">
        <f t="shared" ref="D10:D16" si="0">0.0265*C10+0.0002</f>
        <v>8.6779999999999995E-4</v>
      </c>
      <c r="E10">
        <f>B10*D10</f>
        <v>8.6779999999999999E-3</v>
      </c>
      <c r="F10">
        <f>SUM(E9:E10)</f>
        <v>1.2347500000000001E-2</v>
      </c>
      <c r="G10">
        <f>SUM(B9:B10)</f>
        <v>20</v>
      </c>
      <c r="I10">
        <f>0.01*100-F10</f>
        <v>0.98765250000000004</v>
      </c>
      <c r="J10">
        <f t="shared" ref="J10" si="1">101-G10</f>
        <v>81</v>
      </c>
      <c r="K10">
        <f t="shared" ref="K10" si="2">I10/J10</f>
        <v>1.2193240740740741E-2</v>
      </c>
      <c r="M10" s="3">
        <f>1-D10/K9</f>
        <v>0.92073935305603916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0.94202217652801956</v>
      </c>
    </row>
    <row r="16" spans="1:13" x14ac:dyDescent="0.25">
      <c r="A16" t="s">
        <v>9</v>
      </c>
      <c r="B16">
        <f>101-B9-B10-B11-B12-B13-B14</f>
        <v>81</v>
      </c>
      <c r="C16">
        <v>0.43070000000000003</v>
      </c>
      <c r="D16">
        <f t="shared" si="0"/>
        <v>1.161355E-2</v>
      </c>
      <c r="E16">
        <f>B16*D16</f>
        <v>0.94069754999999999</v>
      </c>
      <c r="L16" s="4" t="s">
        <v>10</v>
      </c>
      <c r="M16" s="3">
        <f>STDEV(M9:M14)</f>
        <v>3.0098457599667134E-2</v>
      </c>
    </row>
    <row r="17" spans="1:5" x14ac:dyDescent="0.25">
      <c r="D17" s="2" t="s">
        <v>11</v>
      </c>
      <c r="E17">
        <f>SUM(E9:E16)</f>
        <v>0.95304504999999995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0.95304504999999995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1"/>
  <sheetViews>
    <sheetView workbookViewId="0">
      <selection activeCell="M16" sqref="M1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5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3.3999999999999998E-3</v>
      </c>
      <c r="D9">
        <f>0.0265*C9+0.0002</f>
        <v>2.901E-4</v>
      </c>
      <c r="E9">
        <f>B9*D9</f>
        <v>2.9009999999999999E-3</v>
      </c>
      <c r="F9">
        <f>SUM(E9)</f>
        <v>2.9009999999999999E-3</v>
      </c>
      <c r="G9">
        <f>SUM(B9)</f>
        <v>10</v>
      </c>
      <c r="I9">
        <f>0.01*100-F9</f>
        <v>0.99709899999999996</v>
      </c>
      <c r="J9">
        <f>101-G9</f>
        <v>91</v>
      </c>
      <c r="K9">
        <f>I9/J9</f>
        <v>1.0957131868131867E-2</v>
      </c>
      <c r="M9" s="3">
        <f>1-D9/0.01</f>
        <v>0.97099000000000002</v>
      </c>
    </row>
    <row r="10" spans="1:13" x14ac:dyDescent="0.25">
      <c r="A10" t="s">
        <v>7</v>
      </c>
      <c r="B10">
        <v>10</v>
      </c>
      <c r="C10">
        <v>3.5999999999999999E-3</v>
      </c>
      <c r="D10">
        <f t="shared" ref="D10:D16" si="0">0.0265*C10+0.0002</f>
        <v>2.9540000000000002E-4</v>
      </c>
      <c r="E10">
        <f>B10*D10</f>
        <v>2.954E-3</v>
      </c>
      <c r="F10">
        <f>SUM(E9:E10)</f>
        <v>5.855E-3</v>
      </c>
      <c r="G10">
        <f>SUM(B9:B10)</f>
        <v>20</v>
      </c>
      <c r="I10">
        <f>0.01*100-F10</f>
        <v>0.99414499999999995</v>
      </c>
      <c r="J10">
        <f t="shared" ref="J10" si="1">101-G10</f>
        <v>81</v>
      </c>
      <c r="K10">
        <f t="shared" ref="K10" si="2">I10/J10</f>
        <v>1.2273395061728394E-2</v>
      </c>
      <c r="M10" s="3">
        <f>1-D10/K9</f>
        <v>0.97304039017188859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0.97201519508594436</v>
      </c>
    </row>
    <row r="16" spans="1:13" x14ac:dyDescent="0.25">
      <c r="A16" t="s">
        <v>9</v>
      </c>
      <c r="B16">
        <f>101-B9-B10-B11-B12-B13-B14</f>
        <v>81</v>
      </c>
      <c r="C16">
        <v>0.42759999999999998</v>
      </c>
      <c r="D16">
        <f t="shared" si="0"/>
        <v>1.1531399999999999E-2</v>
      </c>
      <c r="E16">
        <f>B16*D16</f>
        <v>0.93404339999999997</v>
      </c>
      <c r="L16" s="4" t="s">
        <v>10</v>
      </c>
      <c r="M16" s="3">
        <f>STDEV(M9:M14)</f>
        <v>1.4498447946206601E-3</v>
      </c>
    </row>
    <row r="17" spans="1:5" x14ac:dyDescent="0.25">
      <c r="D17" s="2" t="s">
        <v>11</v>
      </c>
      <c r="E17">
        <f>SUM(E9:E16)</f>
        <v>0.93989840000000002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0.93989840000000002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1"/>
  <sheetViews>
    <sheetView workbookViewId="0">
      <selection activeCell="M16" sqref="M1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5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4.4000000000000003E-3</v>
      </c>
      <c r="D9">
        <f>0.0265*C9+0.0002</f>
        <v>3.166E-4</v>
      </c>
      <c r="E9">
        <f>B9*D9</f>
        <v>3.166E-3</v>
      </c>
      <c r="F9">
        <f>SUM(E9)</f>
        <v>3.166E-3</v>
      </c>
      <c r="G9">
        <f>SUM(B9)</f>
        <v>10</v>
      </c>
      <c r="I9">
        <f>0.01*100-F9</f>
        <v>0.996834</v>
      </c>
      <c r="J9">
        <f>101-G9</f>
        <v>91</v>
      </c>
      <c r="K9">
        <f>I9/J9</f>
        <v>1.0954219780219781E-2</v>
      </c>
      <c r="M9" s="3">
        <f>1-D9/0.01</f>
        <v>0.96833999999999998</v>
      </c>
    </row>
    <row r="10" spans="1:13" x14ac:dyDescent="0.25">
      <c r="A10" t="s">
        <v>7</v>
      </c>
      <c r="B10">
        <v>10</v>
      </c>
      <c r="C10">
        <v>1.21E-2</v>
      </c>
      <c r="D10">
        <f t="shared" ref="D10:D16" si="0">0.0265*C10+0.0002</f>
        <v>5.2065E-4</v>
      </c>
      <c r="E10">
        <f>B10*D10</f>
        <v>5.2065000000000002E-3</v>
      </c>
      <c r="F10">
        <f>SUM(E9:E10)</f>
        <v>8.3724999999999997E-3</v>
      </c>
      <c r="G10">
        <f>SUM(B9:B10)</f>
        <v>20</v>
      </c>
      <c r="I10">
        <f>0.01*100-F10</f>
        <v>0.9916275</v>
      </c>
      <c r="J10">
        <f t="shared" ref="J10" si="1">101-G10</f>
        <v>81</v>
      </c>
      <c r="K10">
        <f t="shared" ref="K10" si="2">I10/J10</f>
        <v>1.2242314814814815E-2</v>
      </c>
      <c r="M10" s="3">
        <f>1-D10/K9</f>
        <v>0.95247037119520406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0.96040518559760202</v>
      </c>
    </row>
    <row r="16" spans="1:13" x14ac:dyDescent="0.25">
      <c r="A16" t="s">
        <v>9</v>
      </c>
      <c r="B16">
        <f>101-B9-B10-B11-B12-B13-B14</f>
        <v>81</v>
      </c>
      <c r="C16">
        <v>0.42720000000000002</v>
      </c>
      <c r="D16">
        <f t="shared" si="0"/>
        <v>1.1520800000000001E-2</v>
      </c>
      <c r="E16">
        <f>B16*D16</f>
        <v>0.93318480000000015</v>
      </c>
      <c r="L16" s="4" t="s">
        <v>10</v>
      </c>
      <c r="M16" s="3">
        <f>STDEV(M9:M14)</f>
        <v>1.1221522142784561E-2</v>
      </c>
    </row>
    <row r="17" spans="1:5" x14ac:dyDescent="0.25">
      <c r="D17" s="2" t="s">
        <v>11</v>
      </c>
      <c r="E17">
        <f>SUM(E9:E16)</f>
        <v>0.94155730000000015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0.94155730000000015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1"/>
  <sheetViews>
    <sheetView workbookViewId="0">
      <selection activeCell="M16" sqref="M1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7" t="s">
        <v>1</v>
      </c>
      <c r="C7" s="7"/>
      <c r="D7" s="7"/>
      <c r="E7" s="7"/>
      <c r="F7" s="7"/>
      <c r="G7" s="7"/>
      <c r="H7" s="5"/>
      <c r="I7" s="7" t="s">
        <v>2</v>
      </c>
      <c r="J7" s="7"/>
      <c r="K7" s="7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1.12E-2</v>
      </c>
      <c r="D9">
        <f>0.0265*C9+0.0002</f>
        <v>4.9680000000000004E-4</v>
      </c>
      <c r="E9">
        <f>B9*D9</f>
        <v>4.9680000000000002E-3</v>
      </c>
      <c r="F9">
        <f>SUM(E9)</f>
        <v>4.9680000000000002E-3</v>
      </c>
      <c r="G9">
        <f>SUM(B9)</f>
        <v>10</v>
      </c>
      <c r="I9">
        <f>0.01*100-F9</f>
        <v>0.99503200000000003</v>
      </c>
      <c r="J9">
        <f>101-G9</f>
        <v>91</v>
      </c>
      <c r="K9">
        <f>I9/J9</f>
        <v>1.0934417582417583E-2</v>
      </c>
      <c r="M9" s="3">
        <f>1-D9/0.01</f>
        <v>0.95032000000000005</v>
      </c>
    </row>
    <row r="10" spans="1:13" x14ac:dyDescent="0.25">
      <c r="A10" t="s">
        <v>7</v>
      </c>
      <c r="B10">
        <v>10</v>
      </c>
      <c r="C10">
        <v>5.0099999999999999E-2</v>
      </c>
      <c r="D10">
        <f t="shared" ref="D10:D16" si="0">0.0265*C10+0.0002</f>
        <v>1.52765E-3</v>
      </c>
      <c r="E10">
        <f>B10*D10</f>
        <v>1.52765E-2</v>
      </c>
      <c r="F10">
        <f>SUM(E9:E10)</f>
        <v>2.0244499999999999E-2</v>
      </c>
      <c r="G10">
        <f>SUM(B9:B10)</f>
        <v>20</v>
      </c>
      <c r="I10">
        <f>0.01*100-F10</f>
        <v>0.9797555</v>
      </c>
      <c r="J10">
        <f t="shared" ref="J10" si="1">101-G10</f>
        <v>81</v>
      </c>
      <c r="K10">
        <f t="shared" ref="K10" si="2">I10/J10</f>
        <v>1.2095746913580247E-2</v>
      </c>
      <c r="M10" s="3">
        <f>1-D10/K9</f>
        <v>0.86028976957524983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0.90530488478762494</v>
      </c>
    </row>
    <row r="16" spans="1:13" x14ac:dyDescent="0.25">
      <c r="A16" t="s">
        <v>9</v>
      </c>
      <c r="B16">
        <f>101-B9-B10-B11-B12-B13-B14</f>
        <v>81</v>
      </c>
      <c r="C16">
        <v>0.45669999999999999</v>
      </c>
      <c r="D16">
        <f t="shared" si="0"/>
        <v>1.2302550000000001E-2</v>
      </c>
      <c r="E16">
        <f>B16*D16</f>
        <v>0.9965065500000001</v>
      </c>
      <c r="L16" s="4" t="s">
        <v>10</v>
      </c>
      <c r="M16" s="3">
        <f>STDEV(M9:M14)</f>
        <v>6.3660986445128312E-2</v>
      </c>
    </row>
    <row r="17" spans="1:5" x14ac:dyDescent="0.25">
      <c r="D17" s="2" t="s">
        <v>11</v>
      </c>
      <c r="E17">
        <f>SUM(E9:E16)</f>
        <v>1.0167510500000001</v>
      </c>
    </row>
    <row r="19" spans="1:5" x14ac:dyDescent="0.25">
      <c r="A19" t="s">
        <v>12</v>
      </c>
      <c r="B19">
        <v>20</v>
      </c>
    </row>
    <row r="21" spans="1:5" x14ac:dyDescent="0.25">
      <c r="D21" s="2" t="s">
        <v>30</v>
      </c>
      <c r="E21">
        <f>E17+E19</f>
        <v>1.0167510500000001</v>
      </c>
    </row>
  </sheetData>
  <mergeCells count="2">
    <mergeCell ref="B7:G7"/>
    <mergeCell ref="I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Calibration</vt:lpstr>
      <vt:lpstr>0.075 Set 4_2</vt:lpstr>
      <vt:lpstr>0.075 Set 4_3</vt:lpstr>
      <vt:lpstr>0.075 Set 4_5</vt:lpstr>
      <vt:lpstr>0.075 Set 4_7</vt:lpstr>
      <vt:lpstr>0.075 Set 4_9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2020-02-10T13:47:58Z</dcterms:modified>
</cp:coreProperties>
</file>